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Юлия\Desktop\СП\"/>
    </mc:Choice>
  </mc:AlternateContent>
  <xr:revisionPtr revIDLastSave="0" documentId="13_ncr:1_{E88A8165-3D05-43D4-BD27-A2102F5C5BFC}" xr6:coauthVersionLast="45" xr6:coauthVersionMax="45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I9" i="1" l="1"/>
  <c r="J9" i="1" s="1"/>
  <c r="I13" i="1"/>
  <c r="J13" i="1" s="1"/>
  <c r="C8" i="1"/>
  <c r="C9" i="1"/>
  <c r="C10" i="1"/>
  <c r="C11" i="1"/>
  <c r="C12" i="1"/>
  <c r="C13" i="1"/>
  <c r="C14" i="1"/>
  <c r="C15" i="1"/>
  <c r="H49" i="1"/>
  <c r="G49" i="1"/>
  <c r="F43" i="1"/>
  <c r="F45" i="1" s="1"/>
  <c r="I41" i="1"/>
  <c r="J41" i="1" s="1"/>
  <c r="I40" i="1"/>
  <c r="J40" i="1" s="1"/>
  <c r="I39" i="1"/>
  <c r="J39" i="1" s="1"/>
  <c r="I38" i="1"/>
  <c r="J38" i="1" s="1"/>
  <c r="I37" i="1"/>
  <c r="J37" i="1" s="1"/>
  <c r="J36" i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F30" i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H23" i="1"/>
  <c r="I23" i="1" s="1"/>
  <c r="J23" i="1" s="1"/>
  <c r="I22" i="1"/>
  <c r="J22" i="1" s="1"/>
  <c r="I21" i="1"/>
  <c r="J21" i="1" s="1"/>
  <c r="J20" i="1"/>
  <c r="I19" i="1"/>
  <c r="J19" i="1" s="1"/>
  <c r="H18" i="1"/>
  <c r="H16" i="1"/>
  <c r="F15" i="1"/>
  <c r="G14" i="1"/>
  <c r="I14" i="1" s="1"/>
  <c r="J14" i="1" s="1"/>
  <c r="F14" i="1"/>
  <c r="F13" i="1"/>
  <c r="G12" i="1"/>
  <c r="I12" i="1" s="1"/>
  <c r="J12" i="1" s="1"/>
  <c r="F12" i="1"/>
  <c r="G11" i="1"/>
  <c r="I11" i="1" s="1"/>
  <c r="J11" i="1" s="1"/>
  <c r="F11" i="1"/>
  <c r="G10" i="1"/>
  <c r="I10" i="1" s="1"/>
  <c r="J10" i="1" s="1"/>
  <c r="F10" i="1"/>
  <c r="F9" i="1"/>
  <c r="G8" i="1"/>
  <c r="I8" i="1" s="1"/>
  <c r="J8" i="1" s="1"/>
  <c r="F8" i="1"/>
  <c r="H43" i="1" l="1"/>
  <c r="G16" i="1"/>
  <c r="G18" i="1" s="1"/>
  <c r="I18" i="1" s="1"/>
  <c r="J18" i="1" s="1"/>
  <c r="I16" i="1" l="1"/>
  <c r="J16" i="1" s="1"/>
  <c r="G43" i="1"/>
  <c r="I43" i="1" l="1"/>
  <c r="J43" i="1" s="1"/>
  <c r="G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Бухгалтерия-X</author>
    <author>NATALIA</author>
  </authors>
  <commentList>
    <comment ref="F10" authorId="0" shapeId="0" xr:uid="{B298155A-9D82-49C9-A6F3-26F5BCF943F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9 старших
4 члена правления
</t>
        </r>
      </text>
    </comment>
    <comment ref="F13" authorId="1" shapeId="0" xr:uid="{BC561F46-3CAE-46ED-8813-D20B98420290}">
      <text>
        <r>
          <rPr>
            <b/>
            <sz val="8"/>
            <color indexed="81"/>
            <rFont val="Tahoma"/>
            <family val="2"/>
            <charset val="204"/>
          </rPr>
          <t xml:space="preserve">Бухгалтерия-X:    
июнь-август
</t>
        </r>
      </text>
    </comment>
    <comment ref="E14" authorId="2" shapeId="0" xr:uid="{BFCC9A47-3D0F-4B52-AD30-C79F52A6559D}">
      <text>
        <r>
          <rPr>
            <b/>
            <sz val="8"/>
            <color indexed="81"/>
            <rFont val="Tahoma"/>
            <family val="2"/>
            <charset val="204"/>
          </rPr>
          <t>NATALIA:</t>
        </r>
        <r>
          <rPr>
            <sz val="8"/>
            <color indexed="81"/>
            <rFont val="Tahoma"/>
            <family val="2"/>
            <charset val="204"/>
          </rPr>
          <t xml:space="preserve">
май-сентябрь</t>
        </r>
      </text>
    </comment>
    <comment ref="E15" authorId="2" shapeId="0" xr:uid="{35FEA841-187E-476A-BAA0-35E671926C40}">
      <text>
        <r>
          <rPr>
            <b/>
            <sz val="8"/>
            <color indexed="81"/>
            <rFont val="Tahoma"/>
            <family val="2"/>
            <charset val="204"/>
          </rPr>
          <t>NATALIA:</t>
        </r>
        <r>
          <rPr>
            <sz val="8"/>
            <color indexed="81"/>
            <rFont val="Tahoma"/>
            <family val="2"/>
            <charset val="204"/>
          </rPr>
          <t xml:space="preserve">
апрель-октябрь
</t>
        </r>
      </text>
    </comment>
  </commentList>
</comments>
</file>

<file path=xl/sharedStrings.xml><?xml version="1.0" encoding="utf-8"?>
<sst xmlns="http://schemas.openxmlformats.org/spreadsheetml/2006/main" count="67" uniqueCount="63">
  <si>
    <t xml:space="preserve">          СНТ "ЭНТУЗИАСТ ЗИЛ"</t>
  </si>
  <si>
    <t>Утверждена ОС членов товарищества</t>
  </si>
  <si>
    <t xml:space="preserve">       ИСПОЛНЕНИЕ   СМЕТЫ  РАСХОДОВ    2024г   </t>
  </si>
  <si>
    <t>на собрании 13 июня 2023г</t>
  </si>
  <si>
    <t>(руб)</t>
  </si>
  <si>
    <t>Статья затрат</t>
  </si>
  <si>
    <t>НДФЛ</t>
  </si>
  <si>
    <t>Период работы</t>
  </si>
  <si>
    <t>Оплата труда за месяц</t>
  </si>
  <si>
    <t>Предложено правлением       1 Вариант  уровень 2015г</t>
  </si>
  <si>
    <t>2024 год</t>
  </si>
  <si>
    <t>Факт исполнения 2024</t>
  </si>
  <si>
    <t>Разница</t>
  </si>
  <si>
    <t>%отклонения</t>
  </si>
  <si>
    <t>Членские взносы</t>
  </si>
  <si>
    <t xml:space="preserve">Выплата заработной платы </t>
  </si>
  <si>
    <t>Председатель</t>
  </si>
  <si>
    <t>год</t>
  </si>
  <si>
    <t>4 мес</t>
  </si>
  <si>
    <t>Старший вахтер</t>
  </si>
  <si>
    <t>Вахтер (3 человека)</t>
  </si>
  <si>
    <t>Электромонтер</t>
  </si>
  <si>
    <t>3мес</t>
  </si>
  <si>
    <t>5мес</t>
  </si>
  <si>
    <r>
      <t xml:space="preserve">Дворник </t>
    </r>
    <r>
      <rPr>
        <i/>
        <sz val="10"/>
        <rFont val="Arial Cyr"/>
        <charset val="204"/>
      </rPr>
      <t xml:space="preserve"> (апрель-октябрь)</t>
    </r>
  </si>
  <si>
    <t>7мес</t>
  </si>
  <si>
    <t>Итого  фонд зарплаты</t>
  </si>
  <si>
    <t xml:space="preserve">Страховые взносы с фонда зар.платы  (30,2%) </t>
  </si>
  <si>
    <t>Земельный налог</t>
  </si>
  <si>
    <t>Бухгалтерские услуги</t>
  </si>
  <si>
    <t>Услуги банка, обслуживание эл.подписи</t>
  </si>
  <si>
    <t>Вывоз мусора</t>
  </si>
  <si>
    <t xml:space="preserve">Оплата общей электроэнергии </t>
  </si>
  <si>
    <t>Благоустройство пруда</t>
  </si>
  <si>
    <t>Расчистка снега</t>
  </si>
  <si>
    <t>Хозяйственные расходы</t>
  </si>
  <si>
    <t>Канцелярские товары,почтовые расходы, оргтехника,ЭДО</t>
  </si>
  <si>
    <t>ЭДО,1С</t>
  </si>
  <si>
    <t>Транспортные расходы</t>
  </si>
  <si>
    <t xml:space="preserve">Непредвиденные расходы </t>
  </si>
  <si>
    <t>Юридические, нотариальные расходы, оплата пошлин</t>
  </si>
  <si>
    <t>Содержание сайта</t>
  </si>
  <si>
    <t>Уборка и складирование мусора</t>
  </si>
  <si>
    <t>(апрель-октябрь)</t>
  </si>
  <si>
    <t>Телефонная связь</t>
  </si>
  <si>
    <t xml:space="preserve">Ремонт и обслуживание дорог </t>
  </si>
  <si>
    <t>Очистка дорог от деревьев и кустарников, освобождение  проводов</t>
  </si>
  <si>
    <t>Ремонт водопроводной системы</t>
  </si>
  <si>
    <t>Оборудование водоотвода</t>
  </si>
  <si>
    <t>Ремонт внешнего забора</t>
  </si>
  <si>
    <t>Обслуживание трансформатора</t>
  </si>
  <si>
    <t>ВСЕГО РАСХОДОВ</t>
  </si>
  <si>
    <t>488 участков</t>
  </si>
  <si>
    <t xml:space="preserve">   К оплате за 1 участок 6 соток</t>
  </si>
  <si>
    <t>К оплате за 1 участок 6 соток</t>
  </si>
  <si>
    <t>К оплате за 1 м.кв.</t>
  </si>
  <si>
    <r>
      <t xml:space="preserve">Секретарь </t>
    </r>
    <r>
      <rPr>
        <i/>
        <sz val="10"/>
        <rFont val="Arial Cyr"/>
        <charset val="204"/>
      </rPr>
      <t>(май-вгуст)</t>
    </r>
  </si>
  <si>
    <r>
      <t>Инспектор АТИ</t>
    </r>
    <r>
      <rPr>
        <i/>
        <sz val="10"/>
        <rFont val="Arial Cyr"/>
        <charset val="204"/>
      </rPr>
      <t xml:space="preserve"> (июнь-август)</t>
    </r>
  </si>
  <si>
    <r>
      <t xml:space="preserve">Водопроводчик  </t>
    </r>
    <r>
      <rPr>
        <b/>
        <i/>
        <sz val="10"/>
        <rFont val="Arial Cyr"/>
        <charset val="204"/>
      </rPr>
      <t xml:space="preserve">( </t>
    </r>
    <r>
      <rPr>
        <i/>
        <sz val="10"/>
        <rFont val="Arial Cyr"/>
        <charset val="204"/>
      </rPr>
      <t>май-сентябрь)</t>
    </r>
  </si>
  <si>
    <r>
      <t>Обкос площадок (</t>
    </r>
    <r>
      <rPr>
        <b/>
        <i/>
        <sz val="10"/>
        <rFont val="Arial Cyr"/>
        <charset val="204"/>
      </rPr>
      <t>ок.водонапорной башни,детские площадки)</t>
    </r>
  </si>
  <si>
    <t>в статье уборка территории</t>
  </si>
  <si>
    <t>тк самозанятые вахтеры, секретарь</t>
  </si>
  <si>
    <t>увеличился земельный 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</si>
</sst>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??_р_._-;_-@_-"/>
    <numFmt numFmtId="166" formatCode="_-* #,##0.00&quot;р.&quot;_-;\-* #,##0.00&quot;р.&quot;_-;_-* &quot;-&quot;&quot;р.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b/>
      <sz val="10"/>
      <color indexed="8"/>
      <name val="Arial Cyr"/>
      <charset val="204"/>
    </font>
    <font>
      <b/>
      <sz val="10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0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3" fontId="10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1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164" fontId="10" fillId="0" borderId="1" xfId="0" applyNumberFormat="1" applyFont="1" applyBorder="1"/>
    <xf numFmtId="1" fontId="5" fillId="0" borderId="1" xfId="0" applyNumberFormat="1" applyFont="1" applyBorder="1" applyAlignment="1">
      <alignment wrapText="1"/>
    </xf>
    <xf numFmtId="164" fontId="5" fillId="0" borderId="1" xfId="0" applyNumberFormat="1" applyFont="1" applyBorder="1"/>
    <xf numFmtId="164" fontId="11" fillId="0" borderId="1" xfId="0" applyNumberFormat="1" applyFont="1" applyBorder="1"/>
    <xf numFmtId="0" fontId="5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 wrapText="1"/>
    </xf>
    <xf numFmtId="165" fontId="2" fillId="0" borderId="1" xfId="1" applyNumberFormat="1" applyFont="1" applyBorder="1"/>
    <xf numFmtId="166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justify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164" fontId="12" fillId="2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workbookViewId="0">
      <selection activeCell="H35" sqref="H35"/>
    </sheetView>
  </sheetViews>
  <sheetFormatPr defaultRowHeight="14.4" x14ac:dyDescent="0.3"/>
  <cols>
    <col min="1" max="1" width="8.88671875" style="12"/>
    <col min="2" max="2" width="43.109375" style="12" customWidth="1"/>
    <col min="3" max="3" width="0" style="12" hidden="1" customWidth="1"/>
    <col min="4" max="4" width="12.5546875" style="12" customWidth="1"/>
    <col min="5" max="5" width="10.5546875" style="14" customWidth="1"/>
    <col min="6" max="6" width="14.6640625" style="12" hidden="1" customWidth="1"/>
    <col min="7" max="7" width="18.5546875" style="12" customWidth="1"/>
    <col min="8" max="8" width="13" style="12" customWidth="1"/>
    <col min="9" max="9" width="14.44140625" style="12" customWidth="1"/>
    <col min="10" max="10" width="8.88671875" style="12"/>
  </cols>
  <sheetData>
    <row r="1" spans="1:11" x14ac:dyDescent="0.3">
      <c r="A1" s="10"/>
      <c r="B1" s="10" t="s">
        <v>0</v>
      </c>
      <c r="C1" s="1"/>
      <c r="D1" s="10"/>
      <c r="E1" s="11"/>
      <c r="G1" s="2" t="s">
        <v>1</v>
      </c>
      <c r="J1" s="13"/>
    </row>
    <row r="2" spans="1:11" x14ac:dyDescent="0.3">
      <c r="B2" s="3" t="s">
        <v>2</v>
      </c>
      <c r="C2" s="3"/>
      <c r="D2" s="3"/>
      <c r="F2" s="15"/>
      <c r="G2" s="3" t="s">
        <v>3</v>
      </c>
      <c r="J2" s="13"/>
    </row>
    <row r="3" spans="1:11" x14ac:dyDescent="0.3">
      <c r="B3" s="16"/>
      <c r="C3" s="16"/>
      <c r="D3" s="16"/>
      <c r="E3" s="17"/>
      <c r="F3" s="15"/>
      <c r="J3" s="13"/>
    </row>
    <row r="4" spans="1:11" x14ac:dyDescent="0.3">
      <c r="B4" s="16"/>
      <c r="C4" s="16"/>
      <c r="D4" s="16"/>
      <c r="E4" s="18"/>
      <c r="F4" s="16"/>
      <c r="G4" s="4" t="s">
        <v>4</v>
      </c>
      <c r="J4" s="13"/>
    </row>
    <row r="5" spans="1:11" ht="39.6" x14ac:dyDescent="0.3">
      <c r="A5" s="19"/>
      <c r="B5" s="20" t="s">
        <v>5</v>
      </c>
      <c r="C5" s="20" t="s">
        <v>6</v>
      </c>
      <c r="D5" s="20" t="s">
        <v>7</v>
      </c>
      <c r="E5" s="21" t="s">
        <v>8</v>
      </c>
      <c r="F5" s="20" t="s">
        <v>9</v>
      </c>
      <c r="G5" s="20" t="s">
        <v>10</v>
      </c>
      <c r="H5" s="22" t="s">
        <v>11</v>
      </c>
      <c r="I5" s="22" t="s">
        <v>12</v>
      </c>
      <c r="J5" s="23" t="s">
        <v>13</v>
      </c>
    </row>
    <row r="6" spans="1:11" x14ac:dyDescent="0.3">
      <c r="A6" s="24"/>
      <c r="B6" s="5" t="s">
        <v>14</v>
      </c>
      <c r="C6" s="5"/>
      <c r="D6" s="5"/>
      <c r="E6" s="8"/>
      <c r="F6" s="24"/>
      <c r="G6" s="24"/>
      <c r="H6" s="24"/>
      <c r="I6" s="24"/>
      <c r="J6" s="25"/>
    </row>
    <row r="7" spans="1:11" x14ac:dyDescent="0.3">
      <c r="A7" s="24">
        <v>1</v>
      </c>
      <c r="B7" s="26" t="s">
        <v>15</v>
      </c>
      <c r="C7" s="26"/>
      <c r="D7" s="26"/>
      <c r="E7" s="9"/>
      <c r="F7" s="27"/>
      <c r="G7" s="27"/>
      <c r="H7" s="24"/>
      <c r="I7" s="24"/>
      <c r="J7" s="25"/>
    </row>
    <row r="8" spans="1:11" x14ac:dyDescent="0.3">
      <c r="A8" s="24">
        <v>2</v>
      </c>
      <c r="B8" s="28" t="s">
        <v>16</v>
      </c>
      <c r="C8" s="28">
        <f>E8*13/100</f>
        <v>4550</v>
      </c>
      <c r="D8" s="6" t="s">
        <v>17</v>
      </c>
      <c r="E8" s="29">
        <v>35000</v>
      </c>
      <c r="F8" s="30">
        <f>17250*12</f>
        <v>207000</v>
      </c>
      <c r="G8" s="30">
        <f>E8*12</f>
        <v>420000</v>
      </c>
      <c r="H8" s="24">
        <v>420000</v>
      </c>
      <c r="I8" s="31">
        <f t="shared" ref="I8:I14" si="0">G8-H8</f>
        <v>0</v>
      </c>
      <c r="J8" s="25">
        <f t="shared" ref="J8:J14" si="1">I8*100/G8</f>
        <v>0</v>
      </c>
    </row>
    <row r="9" spans="1:11" x14ac:dyDescent="0.3">
      <c r="A9" s="24">
        <v>3</v>
      </c>
      <c r="B9" s="28" t="s">
        <v>56</v>
      </c>
      <c r="C9" s="28">
        <f>E9*13/100</f>
        <v>1560</v>
      </c>
      <c r="D9" s="6" t="s">
        <v>18</v>
      </c>
      <c r="E9" s="29">
        <v>12000</v>
      </c>
      <c r="F9" s="30">
        <f>10000*12</f>
        <v>120000</v>
      </c>
      <c r="G9" s="30">
        <v>48000</v>
      </c>
      <c r="H9" s="24">
        <v>48000</v>
      </c>
      <c r="I9" s="31">
        <f t="shared" si="0"/>
        <v>0</v>
      </c>
      <c r="J9" s="25">
        <f t="shared" si="1"/>
        <v>0</v>
      </c>
    </row>
    <row r="10" spans="1:11" x14ac:dyDescent="0.3">
      <c r="A10" s="24">
        <v>4</v>
      </c>
      <c r="B10" s="28" t="s">
        <v>19</v>
      </c>
      <c r="C10" s="28">
        <f t="shared" ref="C10:C15" si="2">E10*13/100</f>
        <v>2002</v>
      </c>
      <c r="D10" s="6" t="s">
        <v>17</v>
      </c>
      <c r="E10" s="29">
        <v>15400</v>
      </c>
      <c r="F10" s="30">
        <f>12*10500</f>
        <v>126000</v>
      </c>
      <c r="G10" s="30">
        <f>E10*12</f>
        <v>184800</v>
      </c>
      <c r="H10" s="24">
        <v>184800</v>
      </c>
      <c r="I10" s="31">
        <f t="shared" si="0"/>
        <v>0</v>
      </c>
      <c r="J10" s="25">
        <f t="shared" si="1"/>
        <v>0</v>
      </c>
    </row>
    <row r="11" spans="1:11" x14ac:dyDescent="0.3">
      <c r="A11" s="24">
        <v>5</v>
      </c>
      <c r="B11" s="28" t="s">
        <v>20</v>
      </c>
      <c r="C11" s="28">
        <f t="shared" si="2"/>
        <v>1924</v>
      </c>
      <c r="D11" s="6" t="s">
        <v>17</v>
      </c>
      <c r="E11" s="29">
        <v>14800</v>
      </c>
      <c r="F11" s="30">
        <f>10000*4*12</f>
        <v>480000</v>
      </c>
      <c r="G11" s="30">
        <f>E11*3*12</f>
        <v>532800</v>
      </c>
      <c r="H11" s="24">
        <v>532800</v>
      </c>
      <c r="I11" s="31">
        <f t="shared" si="0"/>
        <v>0</v>
      </c>
      <c r="J11" s="25">
        <f t="shared" si="1"/>
        <v>0</v>
      </c>
    </row>
    <row r="12" spans="1:11" x14ac:dyDescent="0.3">
      <c r="A12" s="24">
        <v>6</v>
      </c>
      <c r="B12" s="28" t="s">
        <v>21</v>
      </c>
      <c r="C12" s="28">
        <f t="shared" si="2"/>
        <v>1560</v>
      </c>
      <c r="D12" s="6" t="s">
        <v>17</v>
      </c>
      <c r="E12" s="29">
        <v>12000</v>
      </c>
      <c r="F12" s="30">
        <f>8000*12</f>
        <v>96000</v>
      </c>
      <c r="G12" s="30">
        <f>E12*12</f>
        <v>144000</v>
      </c>
      <c r="H12" s="24">
        <v>96000</v>
      </c>
      <c r="I12" s="31">
        <f t="shared" si="0"/>
        <v>48000</v>
      </c>
      <c r="J12" s="25">
        <f t="shared" si="1"/>
        <v>33.333333333333336</v>
      </c>
    </row>
    <row r="13" spans="1:11" x14ac:dyDescent="0.3">
      <c r="A13" s="24">
        <v>7</v>
      </c>
      <c r="B13" s="28" t="s">
        <v>57</v>
      </c>
      <c r="C13" s="28">
        <f t="shared" si="2"/>
        <v>1560</v>
      </c>
      <c r="D13" s="6" t="s">
        <v>22</v>
      </c>
      <c r="E13" s="29">
        <v>12000</v>
      </c>
      <c r="F13" s="30">
        <f>7000*3</f>
        <v>21000</v>
      </c>
      <c r="G13" s="30">
        <v>36000</v>
      </c>
      <c r="H13" s="24">
        <v>36000</v>
      </c>
      <c r="I13" s="31">
        <f t="shared" si="0"/>
        <v>0</v>
      </c>
      <c r="J13" s="25">
        <f t="shared" si="1"/>
        <v>0</v>
      </c>
    </row>
    <row r="14" spans="1:11" x14ac:dyDescent="0.3">
      <c r="A14" s="24">
        <v>8</v>
      </c>
      <c r="B14" s="28" t="s">
        <v>58</v>
      </c>
      <c r="C14" s="28">
        <f t="shared" si="2"/>
        <v>1560</v>
      </c>
      <c r="D14" s="6" t="s">
        <v>23</v>
      </c>
      <c r="E14" s="29">
        <v>12000</v>
      </c>
      <c r="F14" s="30">
        <f>8000*5</f>
        <v>40000</v>
      </c>
      <c r="G14" s="30">
        <f>E14*5</f>
        <v>60000</v>
      </c>
      <c r="H14" s="24">
        <v>60000</v>
      </c>
      <c r="I14" s="31">
        <f t="shared" si="0"/>
        <v>0</v>
      </c>
      <c r="J14" s="25">
        <f t="shared" si="1"/>
        <v>0</v>
      </c>
    </row>
    <row r="15" spans="1:11" x14ac:dyDescent="0.3">
      <c r="A15" s="24">
        <v>9</v>
      </c>
      <c r="B15" s="28" t="s">
        <v>24</v>
      </c>
      <c r="C15" s="28">
        <f t="shared" si="2"/>
        <v>1430</v>
      </c>
      <c r="D15" s="6" t="s">
        <v>25</v>
      </c>
      <c r="E15" s="29">
        <v>11000</v>
      </c>
      <c r="F15" s="30">
        <f>8000*7</f>
        <v>56000</v>
      </c>
      <c r="G15" s="30"/>
      <c r="H15" s="24"/>
      <c r="I15" s="31"/>
      <c r="J15" s="25"/>
      <c r="K15" t="s">
        <v>60</v>
      </c>
    </row>
    <row r="16" spans="1:11" x14ac:dyDescent="0.3">
      <c r="A16" s="24">
        <v>10</v>
      </c>
      <c r="B16" s="26" t="s">
        <v>26</v>
      </c>
      <c r="C16" s="26"/>
      <c r="D16" s="6"/>
      <c r="E16" s="29"/>
      <c r="F16" s="30"/>
      <c r="G16" s="30">
        <f>SUM(G8:G15)</f>
        <v>1425600</v>
      </c>
      <c r="H16" s="24">
        <f>SUM(H8:H15)</f>
        <v>1377600</v>
      </c>
      <c r="I16" s="31">
        <f>G16-H16</f>
        <v>48000</v>
      </c>
      <c r="J16" s="25">
        <f>I16*100/G16</f>
        <v>3.3670033670033672</v>
      </c>
    </row>
    <row r="17" spans="1:11" x14ac:dyDescent="0.3">
      <c r="A17" s="24"/>
      <c r="B17" s="28"/>
      <c r="C17" s="28"/>
      <c r="D17" s="7"/>
      <c r="E17" s="32"/>
      <c r="F17" s="33"/>
      <c r="G17" s="33"/>
      <c r="H17" s="24"/>
      <c r="I17" s="31"/>
      <c r="J17" s="25"/>
    </row>
    <row r="18" spans="1:11" x14ac:dyDescent="0.3">
      <c r="A18" s="24">
        <v>11</v>
      </c>
      <c r="B18" s="28" t="s">
        <v>27</v>
      </c>
      <c r="C18" s="28"/>
      <c r="D18" s="7"/>
      <c r="E18" s="32"/>
      <c r="F18" s="33"/>
      <c r="G18" s="30">
        <f>G16*30.2/100</f>
        <v>430531.2</v>
      </c>
      <c r="H18" s="24">
        <f>1104+165600</f>
        <v>166704</v>
      </c>
      <c r="I18" s="31">
        <f>G18-H18</f>
        <v>263827.20000000001</v>
      </c>
      <c r="J18" s="25">
        <f t="shared" ref="J18:J41" si="3">I18*100/G18</f>
        <v>61.27946127946128</v>
      </c>
      <c r="K18" t="s">
        <v>61</v>
      </c>
    </row>
    <row r="19" spans="1:11" x14ac:dyDescent="0.3">
      <c r="A19" s="24">
        <v>12</v>
      </c>
      <c r="B19" s="28" t="s">
        <v>28</v>
      </c>
      <c r="C19" s="28"/>
      <c r="D19" s="7"/>
      <c r="E19" s="32"/>
      <c r="F19" s="33">
        <v>190000</v>
      </c>
      <c r="G19" s="30">
        <v>50000</v>
      </c>
      <c r="H19" s="24">
        <v>74120</v>
      </c>
      <c r="I19" s="31">
        <f>G19-H19</f>
        <v>-24120</v>
      </c>
      <c r="J19" s="25">
        <f t="shared" si="3"/>
        <v>-48.24</v>
      </c>
      <c r="K19" t="s">
        <v>62</v>
      </c>
    </row>
    <row r="20" spans="1:11" x14ac:dyDescent="0.3">
      <c r="A20" s="24">
        <v>13</v>
      </c>
      <c r="B20" s="28" t="s">
        <v>29</v>
      </c>
      <c r="C20" s="28"/>
      <c r="D20" s="7">
        <v>12</v>
      </c>
      <c r="E20" s="32">
        <v>25000</v>
      </c>
      <c r="F20" s="33"/>
      <c r="G20" s="30">
        <v>300000</v>
      </c>
      <c r="H20" s="24">
        <v>300000</v>
      </c>
      <c r="I20" s="31"/>
      <c r="J20" s="25">
        <f t="shared" si="3"/>
        <v>0</v>
      </c>
    </row>
    <row r="21" spans="1:11" x14ac:dyDescent="0.3">
      <c r="A21" s="24">
        <v>14</v>
      </c>
      <c r="B21" s="28" t="s">
        <v>30</v>
      </c>
      <c r="C21" s="28"/>
      <c r="D21" s="7"/>
      <c r="E21" s="32"/>
      <c r="F21" s="33">
        <v>50000</v>
      </c>
      <c r="G21" s="34">
        <v>70000</v>
      </c>
      <c r="H21" s="24">
        <v>83593.27</v>
      </c>
      <c r="I21" s="31">
        <f t="shared" ref="I21:I35" si="4">G21-H21</f>
        <v>-13593.270000000004</v>
      </c>
      <c r="J21" s="25">
        <f t="shared" si="3"/>
        <v>-19.418957142857149</v>
      </c>
    </row>
    <row r="22" spans="1:11" x14ac:dyDescent="0.3">
      <c r="A22" s="24">
        <v>15</v>
      </c>
      <c r="B22" s="28" t="s">
        <v>31</v>
      </c>
      <c r="C22" s="28"/>
      <c r="D22" s="7"/>
      <c r="E22" s="32"/>
      <c r="F22" s="33">
        <v>400000</v>
      </c>
      <c r="G22" s="30">
        <v>800000</v>
      </c>
      <c r="H22" s="24">
        <v>1442399.35</v>
      </c>
      <c r="I22" s="31">
        <f t="shared" si="4"/>
        <v>-642399.35000000009</v>
      </c>
      <c r="J22" s="25">
        <f t="shared" si="3"/>
        <v>-80.299918750000003</v>
      </c>
    </row>
    <row r="23" spans="1:11" x14ac:dyDescent="0.3">
      <c r="A23" s="24">
        <v>16</v>
      </c>
      <c r="B23" s="28" t="s">
        <v>32</v>
      </c>
      <c r="C23" s="28"/>
      <c r="D23" s="7"/>
      <c r="E23" s="32"/>
      <c r="F23" s="33">
        <v>700000</v>
      </c>
      <c r="G23" s="34">
        <v>1500000</v>
      </c>
      <c r="H23" s="24">
        <f>5649146.52-3249213.93</f>
        <v>2399932.5899999994</v>
      </c>
      <c r="I23" s="31">
        <f t="shared" si="4"/>
        <v>-899932.58999999939</v>
      </c>
      <c r="J23" s="25">
        <f t="shared" si="3"/>
        <v>-59.995505999999963</v>
      </c>
    </row>
    <row r="24" spans="1:11" x14ac:dyDescent="0.3">
      <c r="A24" s="24">
        <v>17</v>
      </c>
      <c r="B24" s="28" t="s">
        <v>33</v>
      </c>
      <c r="C24" s="28"/>
      <c r="D24" s="28"/>
      <c r="E24" s="35"/>
      <c r="F24" s="28"/>
      <c r="G24" s="30">
        <v>100000</v>
      </c>
      <c r="H24" s="24">
        <v>57141</v>
      </c>
      <c r="I24" s="31">
        <f t="shared" si="4"/>
        <v>42859</v>
      </c>
      <c r="J24" s="25">
        <f t="shared" si="3"/>
        <v>42.859000000000002</v>
      </c>
    </row>
    <row r="25" spans="1:11" x14ac:dyDescent="0.3">
      <c r="A25" s="24">
        <v>18</v>
      </c>
      <c r="B25" s="28" t="s">
        <v>34</v>
      </c>
      <c r="C25" s="28"/>
      <c r="D25" s="7"/>
      <c r="E25" s="32"/>
      <c r="F25" s="33">
        <v>80000</v>
      </c>
      <c r="G25" s="30">
        <v>120000</v>
      </c>
      <c r="H25" s="24">
        <v>80000</v>
      </c>
      <c r="I25" s="31">
        <f t="shared" si="4"/>
        <v>40000</v>
      </c>
      <c r="J25" s="25">
        <f t="shared" si="3"/>
        <v>33.333333333333336</v>
      </c>
    </row>
    <row r="26" spans="1:11" x14ac:dyDescent="0.3">
      <c r="A26" s="24">
        <v>19</v>
      </c>
      <c r="B26" s="28" t="s">
        <v>35</v>
      </c>
      <c r="C26" s="28"/>
      <c r="D26" s="7"/>
      <c r="E26" s="32"/>
      <c r="F26" s="33">
        <v>35000</v>
      </c>
      <c r="G26" s="30">
        <v>60000</v>
      </c>
      <c r="H26" s="24">
        <v>159687.79999999999</v>
      </c>
      <c r="I26" s="31">
        <f t="shared" si="4"/>
        <v>-99687.799999999988</v>
      </c>
      <c r="J26" s="25">
        <f t="shared" si="3"/>
        <v>-166.1463333333333</v>
      </c>
    </row>
    <row r="27" spans="1:11" x14ac:dyDescent="0.3">
      <c r="A27" s="24">
        <v>20</v>
      </c>
      <c r="B27" s="28" t="s">
        <v>36</v>
      </c>
      <c r="C27" s="28"/>
      <c r="D27" s="7"/>
      <c r="E27" s="32"/>
      <c r="F27" s="33">
        <v>30000</v>
      </c>
      <c r="G27" s="34">
        <v>6500</v>
      </c>
      <c r="H27" s="24"/>
      <c r="I27" s="31">
        <f t="shared" si="4"/>
        <v>6500</v>
      </c>
      <c r="J27" s="25">
        <f t="shared" si="3"/>
        <v>100</v>
      </c>
    </row>
    <row r="28" spans="1:11" x14ac:dyDescent="0.3">
      <c r="A28" s="24">
        <v>21</v>
      </c>
      <c r="B28" s="28" t="s">
        <v>37</v>
      </c>
      <c r="C28" s="28"/>
      <c r="D28" s="7"/>
      <c r="E28" s="32"/>
      <c r="F28" s="33"/>
      <c r="G28" s="34">
        <v>54000</v>
      </c>
      <c r="H28" s="24">
        <v>12695</v>
      </c>
      <c r="I28" s="31">
        <f t="shared" si="4"/>
        <v>41305</v>
      </c>
      <c r="J28" s="25">
        <f t="shared" si="3"/>
        <v>76.490740740740748</v>
      </c>
    </row>
    <row r="29" spans="1:11" x14ac:dyDescent="0.3">
      <c r="A29" s="24">
        <v>22</v>
      </c>
      <c r="B29" s="28" t="s">
        <v>38</v>
      </c>
      <c r="C29" s="28"/>
      <c r="D29" s="7"/>
      <c r="E29" s="32"/>
      <c r="F29" s="33">
        <v>30000</v>
      </c>
      <c r="G29" s="30">
        <v>40000</v>
      </c>
      <c r="H29" s="24">
        <v>24451.37</v>
      </c>
      <c r="I29" s="31">
        <f t="shared" si="4"/>
        <v>15548.630000000001</v>
      </c>
      <c r="J29" s="25">
        <f t="shared" si="3"/>
        <v>38.871575</v>
      </c>
    </row>
    <row r="30" spans="1:11" x14ac:dyDescent="0.3">
      <c r="A30" s="24">
        <v>23</v>
      </c>
      <c r="B30" s="28" t="s">
        <v>39</v>
      </c>
      <c r="C30" s="28"/>
      <c r="D30" s="7"/>
      <c r="E30" s="32"/>
      <c r="F30" s="33">
        <f>130000+32500</f>
        <v>162500</v>
      </c>
      <c r="G30" s="34">
        <v>100000</v>
      </c>
      <c r="H30" s="24"/>
      <c r="I30" s="31">
        <f t="shared" si="4"/>
        <v>100000</v>
      </c>
      <c r="J30" s="25">
        <f t="shared" si="3"/>
        <v>100</v>
      </c>
    </row>
    <row r="31" spans="1:11" x14ac:dyDescent="0.3">
      <c r="A31" s="24">
        <v>24</v>
      </c>
      <c r="B31" s="28" t="s">
        <v>40</v>
      </c>
      <c r="C31" s="28"/>
      <c r="D31" s="7"/>
      <c r="E31" s="32"/>
      <c r="F31" s="33">
        <v>50000</v>
      </c>
      <c r="G31" s="30">
        <v>25000</v>
      </c>
      <c r="H31" s="24">
        <v>344480.1</v>
      </c>
      <c r="I31" s="31">
        <f t="shared" si="4"/>
        <v>-319480.09999999998</v>
      </c>
      <c r="J31" s="25">
        <f t="shared" si="3"/>
        <v>-1277.9203999999997</v>
      </c>
    </row>
    <row r="32" spans="1:11" x14ac:dyDescent="0.3">
      <c r="A32" s="24">
        <v>25</v>
      </c>
      <c r="B32" s="28" t="s">
        <v>41</v>
      </c>
      <c r="C32" s="28"/>
      <c r="D32" s="7"/>
      <c r="E32" s="32"/>
      <c r="F32" s="33"/>
      <c r="G32" s="30">
        <v>25000</v>
      </c>
      <c r="H32" s="24">
        <v>20000</v>
      </c>
      <c r="I32" s="31">
        <f t="shared" si="4"/>
        <v>5000</v>
      </c>
      <c r="J32" s="25">
        <f t="shared" si="3"/>
        <v>20</v>
      </c>
    </row>
    <row r="33" spans="1:10" ht="27" x14ac:dyDescent="0.3">
      <c r="A33" s="24">
        <v>26</v>
      </c>
      <c r="B33" s="28" t="s">
        <v>42</v>
      </c>
      <c r="C33" s="28"/>
      <c r="D33" s="7"/>
      <c r="E33" s="36" t="s">
        <v>43</v>
      </c>
      <c r="F33" s="33"/>
      <c r="G33" s="30">
        <v>83520</v>
      </c>
      <c r="H33" s="24">
        <v>60000</v>
      </c>
      <c r="I33" s="31">
        <f t="shared" si="4"/>
        <v>23520</v>
      </c>
      <c r="J33" s="25">
        <f t="shared" si="3"/>
        <v>28.160919540229884</v>
      </c>
    </row>
    <row r="34" spans="1:10" x14ac:dyDescent="0.3">
      <c r="A34" s="24">
        <v>27</v>
      </c>
      <c r="B34" s="28" t="s">
        <v>44</v>
      </c>
      <c r="C34" s="28"/>
      <c r="D34" s="7"/>
      <c r="E34" s="32"/>
      <c r="F34" s="33">
        <v>20000</v>
      </c>
      <c r="G34" s="30">
        <v>20000</v>
      </c>
      <c r="H34" s="24"/>
      <c r="I34" s="31">
        <f t="shared" si="4"/>
        <v>20000</v>
      </c>
      <c r="J34" s="25">
        <f t="shared" si="3"/>
        <v>100</v>
      </c>
    </row>
    <row r="35" spans="1:10" x14ac:dyDescent="0.3">
      <c r="A35" s="24">
        <v>28</v>
      </c>
      <c r="B35" s="28" t="s">
        <v>45</v>
      </c>
      <c r="C35" s="28"/>
      <c r="D35" s="7"/>
      <c r="E35" s="32"/>
      <c r="F35" s="33">
        <v>650000</v>
      </c>
      <c r="G35" s="34">
        <v>250000</v>
      </c>
      <c r="H35" s="24">
        <f>240000</f>
        <v>240000</v>
      </c>
      <c r="I35" s="31">
        <f t="shared" si="4"/>
        <v>10000</v>
      </c>
      <c r="J35" s="25">
        <f t="shared" si="3"/>
        <v>4</v>
      </c>
    </row>
    <row r="36" spans="1:10" x14ac:dyDescent="0.3">
      <c r="A36" s="24">
        <v>29</v>
      </c>
      <c r="B36" s="28" t="s">
        <v>59</v>
      </c>
      <c r="C36" s="28"/>
      <c r="D36" s="28"/>
      <c r="E36" s="35"/>
      <c r="F36" s="28">
        <v>50000</v>
      </c>
      <c r="G36" s="30">
        <v>75000</v>
      </c>
      <c r="H36" s="24">
        <v>75000</v>
      </c>
      <c r="I36" s="31"/>
      <c r="J36" s="25">
        <f t="shared" si="3"/>
        <v>0</v>
      </c>
    </row>
    <row r="37" spans="1:10" x14ac:dyDescent="0.3">
      <c r="A37" s="24">
        <v>30</v>
      </c>
      <c r="B37" s="28" t="s">
        <v>46</v>
      </c>
      <c r="C37" s="28"/>
      <c r="D37" s="28"/>
      <c r="E37" s="35"/>
      <c r="F37" s="28"/>
      <c r="G37" s="30">
        <v>50000</v>
      </c>
      <c r="H37" s="24">
        <v>94200</v>
      </c>
      <c r="I37" s="31">
        <f>G37-H37</f>
        <v>-44200</v>
      </c>
      <c r="J37" s="25">
        <f t="shared" si="3"/>
        <v>-88.4</v>
      </c>
    </row>
    <row r="38" spans="1:10" x14ac:dyDescent="0.3">
      <c r="A38" s="24">
        <v>31</v>
      </c>
      <c r="B38" s="28" t="s">
        <v>47</v>
      </c>
      <c r="C38" s="28"/>
      <c r="D38" s="7"/>
      <c r="E38" s="32"/>
      <c r="F38" s="33">
        <v>100000</v>
      </c>
      <c r="G38" s="30">
        <v>100000</v>
      </c>
      <c r="H38" s="24"/>
      <c r="I38" s="31">
        <f>G38-H38</f>
        <v>100000</v>
      </c>
      <c r="J38" s="25">
        <f t="shared" si="3"/>
        <v>100</v>
      </c>
    </row>
    <row r="39" spans="1:10" x14ac:dyDescent="0.3">
      <c r="A39" s="24">
        <v>32</v>
      </c>
      <c r="B39" s="28" t="s">
        <v>48</v>
      </c>
      <c r="C39" s="28"/>
      <c r="D39" s="7"/>
      <c r="E39" s="32"/>
      <c r="F39" s="33">
        <v>100000</v>
      </c>
      <c r="G39" s="30">
        <v>100000</v>
      </c>
      <c r="H39" s="24"/>
      <c r="I39" s="31">
        <f>G39-H39</f>
        <v>100000</v>
      </c>
      <c r="J39" s="25">
        <f t="shared" si="3"/>
        <v>100</v>
      </c>
    </row>
    <row r="40" spans="1:10" x14ac:dyDescent="0.3">
      <c r="A40" s="24">
        <v>33</v>
      </c>
      <c r="B40" s="28" t="s">
        <v>49</v>
      </c>
      <c r="C40" s="28"/>
      <c r="D40" s="7"/>
      <c r="E40" s="32"/>
      <c r="F40" s="33">
        <v>33500</v>
      </c>
      <c r="G40" s="34">
        <v>440000</v>
      </c>
      <c r="H40" s="24"/>
      <c r="I40" s="31">
        <f>G40-H40</f>
        <v>440000</v>
      </c>
      <c r="J40" s="25">
        <f t="shared" si="3"/>
        <v>100</v>
      </c>
    </row>
    <row r="41" spans="1:10" x14ac:dyDescent="0.3">
      <c r="A41" s="24">
        <v>34</v>
      </c>
      <c r="B41" s="28" t="s">
        <v>50</v>
      </c>
      <c r="C41" s="28"/>
      <c r="D41" s="7"/>
      <c r="E41" s="32"/>
      <c r="F41" s="33"/>
      <c r="G41" s="30">
        <v>25000</v>
      </c>
      <c r="H41" s="24"/>
      <c r="I41" s="31">
        <f>G41-H41</f>
        <v>25000</v>
      </c>
      <c r="J41" s="25">
        <f t="shared" si="3"/>
        <v>100</v>
      </c>
    </row>
    <row r="42" spans="1:10" x14ac:dyDescent="0.3">
      <c r="A42" s="24"/>
      <c r="B42" s="28"/>
      <c r="C42" s="28"/>
      <c r="D42" s="7"/>
      <c r="E42" s="32"/>
      <c r="F42" s="33"/>
      <c r="G42" s="30"/>
      <c r="H42" s="24"/>
      <c r="I42" s="31"/>
      <c r="J42" s="25"/>
    </row>
    <row r="43" spans="1:10" x14ac:dyDescent="0.3">
      <c r="A43" s="24"/>
      <c r="B43" s="37" t="s">
        <v>51</v>
      </c>
      <c r="C43" s="37"/>
      <c r="D43" s="37"/>
      <c r="E43" s="38"/>
      <c r="F43" s="30">
        <f>SUM(F35:F40)</f>
        <v>933500</v>
      </c>
      <c r="G43" s="30">
        <f>SUM(G16:G42)</f>
        <v>6250151.2000000002</v>
      </c>
      <c r="H43" s="24">
        <f>SUM(H8:H41)</f>
        <v>8389604.4799999986</v>
      </c>
      <c r="I43" s="31">
        <f>G43-H43</f>
        <v>-2139453.2799999984</v>
      </c>
      <c r="J43" s="25">
        <f>I43*100/G43</f>
        <v>-34.230424377573435</v>
      </c>
    </row>
    <row r="44" spans="1:10" x14ac:dyDescent="0.3">
      <c r="A44" s="24"/>
      <c r="B44" s="26" t="s">
        <v>52</v>
      </c>
      <c r="C44" s="28"/>
      <c r="D44" s="28"/>
      <c r="E44" s="39"/>
      <c r="F44" s="28"/>
      <c r="G44" s="33"/>
      <c r="H44" s="24"/>
      <c r="I44" s="24"/>
      <c r="J44" s="25"/>
    </row>
    <row r="45" spans="1:10" x14ac:dyDescent="0.3">
      <c r="A45" s="24"/>
      <c r="B45" s="40" t="s">
        <v>53</v>
      </c>
      <c r="C45" s="40"/>
      <c r="D45" s="40"/>
      <c r="E45" s="41"/>
      <c r="F45" s="30" t="e">
        <f>#REF!+F43</f>
        <v>#REF!</v>
      </c>
      <c r="G45" s="42">
        <v>12800</v>
      </c>
      <c r="H45" s="42">
        <v>14512</v>
      </c>
      <c r="I45" s="24"/>
      <c r="J45" s="25"/>
    </row>
    <row r="46" spans="1:10" x14ac:dyDescent="0.3">
      <c r="A46" s="24"/>
      <c r="B46" s="40" t="s">
        <v>54</v>
      </c>
      <c r="C46" s="40"/>
      <c r="D46" s="40"/>
      <c r="E46" s="41"/>
      <c r="F46" s="30"/>
      <c r="G46" s="30">
        <v>12800</v>
      </c>
      <c r="H46" s="24"/>
      <c r="I46" s="24"/>
      <c r="J46" s="25"/>
    </row>
    <row r="47" spans="1:10" x14ac:dyDescent="0.3">
      <c r="A47" s="24"/>
      <c r="B47" s="40" t="s">
        <v>55</v>
      </c>
      <c r="C47" s="40"/>
      <c r="D47" s="40"/>
      <c r="E47" s="41"/>
      <c r="F47" s="30"/>
      <c r="G47" s="43">
        <f>G46/6/100</f>
        <v>21.333333333333336</v>
      </c>
      <c r="H47" s="24"/>
      <c r="I47" s="24"/>
      <c r="J47" s="25"/>
    </row>
    <row r="48" spans="1:10" x14ac:dyDescent="0.3">
      <c r="A48" s="26"/>
      <c r="B48" s="40"/>
      <c r="C48" s="40"/>
      <c r="D48" s="40"/>
      <c r="E48" s="41"/>
      <c r="F48" s="30"/>
      <c r="G48" s="43"/>
      <c r="H48" s="24"/>
      <c r="I48" s="24"/>
      <c r="J48" s="25"/>
    </row>
    <row r="49" spans="1:10" x14ac:dyDescent="0.3">
      <c r="A49" s="26"/>
      <c r="B49" s="40" t="s">
        <v>55</v>
      </c>
      <c r="C49" s="26"/>
      <c r="D49" s="26"/>
      <c r="E49" s="44"/>
      <c r="F49" s="24"/>
      <c r="G49" s="34">
        <f>G45/600</f>
        <v>21.333333333333332</v>
      </c>
      <c r="H49" s="34">
        <f t="shared" ref="H49" si="5">H45/600</f>
        <v>24.186666666666667</v>
      </c>
      <c r="I49" s="24"/>
      <c r="J49" s="25"/>
    </row>
    <row r="50" spans="1:10" x14ac:dyDescent="0.3">
      <c r="A50" s="45"/>
      <c r="B50" s="46"/>
      <c r="C50" s="45"/>
      <c r="D50" s="45"/>
      <c r="E50" s="47"/>
      <c r="F50" s="48"/>
      <c r="G50" s="49"/>
      <c r="H50" s="24"/>
      <c r="I50" s="24"/>
      <c r="J50" s="25"/>
    </row>
  </sheetData>
  <pageMargins left="0.7" right="0.7" top="0.75" bottom="0.75" header="0.3" footer="0.3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2025-03-19T11:38:24Z</cp:lastPrinted>
  <dcterms:created xsi:type="dcterms:W3CDTF">2015-06-05T18:19:34Z</dcterms:created>
  <dcterms:modified xsi:type="dcterms:W3CDTF">2025-05-19T11:04:29Z</dcterms:modified>
</cp:coreProperties>
</file>